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20,18 новая площадь" sheetId="3" r:id="rId1"/>
    <sheet name="Лист1" sheetId="4" r:id="rId2"/>
  </sheets>
  <definedNames>
    <definedName name="_xlnm.Print_Area" localSheetId="0">'20,18 новая площадь'!$A$1:$R$48</definedName>
  </definedNames>
  <calcPr calcId="125725"/>
</workbook>
</file>

<file path=xl/calcChain.xml><?xml version="1.0" encoding="utf-8"?>
<calcChain xmlns="http://schemas.openxmlformats.org/spreadsheetml/2006/main">
  <c r="O36" i="3"/>
  <c r="O39" s="1"/>
  <c r="O33"/>
  <c r="O34"/>
  <c r="O35" s="1"/>
  <c r="O32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10"/>
  <c r="K29"/>
  <c r="L29"/>
  <c r="M29"/>
  <c r="N29"/>
  <c r="K35"/>
  <c r="L35"/>
  <c r="M35"/>
  <c r="N35"/>
  <c r="K39"/>
  <c r="L39"/>
  <c r="M39"/>
  <c r="N39"/>
  <c r="A25"/>
  <c r="A26"/>
  <c r="A27"/>
  <c r="A28"/>
  <c r="D29" i="4"/>
  <c r="C29"/>
  <c r="C30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D25" i="3"/>
  <c r="H25"/>
  <c r="I25"/>
  <c r="J25"/>
  <c r="H23"/>
  <c r="I23"/>
  <c r="J23"/>
  <c r="H24"/>
  <c r="I24"/>
  <c r="H38"/>
  <c r="I38"/>
  <c r="J38" s="1"/>
  <c r="J39" s="1"/>
  <c r="H34"/>
  <c r="I34"/>
  <c r="J34"/>
  <c r="A34"/>
  <c r="H33"/>
  <c r="I33"/>
  <c r="I32"/>
  <c r="J32"/>
  <c r="H28"/>
  <c r="I28"/>
  <c r="J28"/>
  <c r="H27"/>
  <c r="I27"/>
  <c r="J27"/>
  <c r="H26"/>
  <c r="I26"/>
  <c r="J26"/>
  <c r="L24"/>
  <c r="M24"/>
  <c r="L23"/>
  <c r="M23"/>
  <c r="L22"/>
  <c r="M22"/>
  <c r="H22"/>
  <c r="I22"/>
  <c r="J22"/>
  <c r="H21"/>
  <c r="I21"/>
  <c r="J21"/>
  <c r="H20"/>
  <c r="I20"/>
  <c r="J20"/>
  <c r="H19"/>
  <c r="I19"/>
  <c r="J19"/>
  <c r="H18"/>
  <c r="I18"/>
  <c r="J18"/>
  <c r="H17"/>
  <c r="I17"/>
  <c r="J17"/>
  <c r="H16"/>
  <c r="I16"/>
  <c r="J16"/>
  <c r="H15"/>
  <c r="I15"/>
  <c r="J15"/>
  <c r="H14"/>
  <c r="I14"/>
  <c r="J14"/>
  <c r="H13"/>
  <c r="I13"/>
  <c r="J13"/>
  <c r="H12"/>
  <c r="I12"/>
  <c r="J12"/>
  <c r="H11"/>
  <c r="I11"/>
  <c r="J11"/>
  <c r="A11"/>
  <c r="A12"/>
  <c r="A13"/>
  <c r="A14"/>
  <c r="A15"/>
  <c r="A16"/>
  <c r="A17"/>
  <c r="A18"/>
  <c r="A19"/>
  <c r="A20"/>
  <c r="A21"/>
  <c r="A22"/>
  <c r="A23"/>
  <c r="A24"/>
  <c r="H10"/>
  <c r="I10"/>
  <c r="J10"/>
  <c r="J33"/>
  <c r="I35"/>
  <c r="J35"/>
  <c r="J24"/>
  <c r="J29"/>
  <c r="J36"/>
  <c r="I29"/>
  <c r="I36"/>
  <c r="H29"/>
  <c r="G36"/>
  <c r="G39"/>
  <c r="I39"/>
</calcChain>
</file>

<file path=xl/sharedStrings.xml><?xml version="1.0" encoding="utf-8"?>
<sst xmlns="http://schemas.openxmlformats.org/spreadsheetml/2006/main" count="145" uniqueCount="88">
  <si>
    <t xml:space="preserve"> Площадь МКД</t>
  </si>
  <si>
    <t>Содержание общего имущества и управление МКД</t>
  </si>
  <si>
    <t>№</t>
  </si>
  <si>
    <t>Наименование работы</t>
  </si>
  <si>
    <t>ед.изм.</t>
  </si>
  <si>
    <t>цена (руб.)</t>
  </si>
  <si>
    <t>объем</t>
  </si>
  <si>
    <t>Итого стоимость в руб. в год</t>
  </si>
  <si>
    <t>Итого стоимость в месяц, руб.</t>
  </si>
  <si>
    <t>Гидравлические испытания системы отопления</t>
  </si>
  <si>
    <t>1 метр трубопровода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</si>
  <si>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</si>
  <si>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</si>
  <si>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1 кв.м.общ.пл.</t>
  </si>
  <si>
    <t>Согласно правилам и нормам обслуживания жилого фонда</t>
  </si>
  <si>
    <t>1 кв.м кровли( ст-ть пересчитана на 1 кв.м. об.пл.)</t>
  </si>
  <si>
    <t>Техническое обслуживание мягкой кровли</t>
  </si>
  <si>
    <t>Техническое обслуживание ГЩВУ (ВРУ)</t>
  </si>
  <si>
    <t>1 ВРУ  ( ст-ть пересчитана на 1 кв.м. об.пл.)</t>
  </si>
  <si>
    <t>Техническое обслуживание системы освещения общего имущества</t>
  </si>
  <si>
    <t>1 кв.м площади вспомогательных помещений ( ст-ть пересчитана на 1 кв.м. об.пл.)</t>
  </si>
  <si>
    <t xml:space="preserve">Техническое обслуживание электрических сетей и их оборудования на лестничных клетках </t>
  </si>
  <si>
    <t>1 кв.м лестничных клеток ( ст-ть пересчитана на 1 кв.м. об.пл.)</t>
  </si>
  <si>
    <t>ежемесячно</t>
  </si>
  <si>
    <t>1 кв.м.общей площади</t>
  </si>
  <si>
    <t>Осмотр наружных конструкций панельного дома</t>
  </si>
  <si>
    <t>дежурство слесарей, электриков</t>
  </si>
  <si>
    <t>Дератизация, дезинсекция</t>
  </si>
  <si>
    <t>4 раза в год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</si>
  <si>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</si>
  <si>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</si>
  <si>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1 кв.м.общ.пл. </t>
  </si>
  <si>
    <t>1 кв.м лестничных клеток</t>
  </si>
  <si>
    <t>1 кв.м асфальта</t>
  </si>
  <si>
    <t>1 раз в  2 суток</t>
  </si>
  <si>
    <t>Содержание, техническое обслуживание и ремонт лифтов</t>
  </si>
  <si>
    <t>1 лифт</t>
  </si>
  <si>
    <t>Услуга по управлению</t>
  </si>
  <si>
    <t>Услуги паспортной службы</t>
  </si>
  <si>
    <t>1 кв.м.общ.жил.пл.</t>
  </si>
  <si>
    <t>Услуги по начислению и сбору платежей, работе с неплательщиками</t>
  </si>
  <si>
    <t>Текущий ремонт</t>
  </si>
  <si>
    <t>по графику</t>
  </si>
  <si>
    <t xml:space="preserve">Примечание: </t>
  </si>
  <si>
    <t>Стоимость на 1 кв м об пл</t>
  </si>
  <si>
    <t xml:space="preserve">Уборка лестничных площадок и маршей </t>
  </si>
  <si>
    <t xml:space="preserve">Подметание прилегающей территории </t>
  </si>
  <si>
    <t>№______________ от "________"__________________________20___ г.</t>
  </si>
  <si>
    <t>Периодичность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</si>
  <si>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</si>
  <si>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</si>
  <si>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</si>
  <si>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</si>
  <si>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1 раз в год</t>
  </si>
  <si>
    <t>Директор ООО КА "ИРБИС"</t>
  </si>
  <si>
    <t>ОДН</t>
  </si>
  <si>
    <t>Итого:</t>
  </si>
  <si>
    <t>Тариф на 1м2/мес. в руб. без ОДН</t>
  </si>
  <si>
    <t xml:space="preserve">Убираемая </t>
  </si>
  <si>
    <t>г. Рязань ул. Костычева д. 2 к.1</t>
  </si>
  <si>
    <t>Председатель ТСЖ "Возрождение"</t>
  </si>
  <si>
    <t>Лузгина Р.Ф.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</si>
  <si>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</si>
  <si>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 xml:space="preserve">Приложение № 1  к договору на выполнение работ и оказание </t>
  </si>
  <si>
    <t>услуг по содержанию и ремонту общего имущества МКД</t>
  </si>
  <si>
    <t>3 раза в год-вентканалы в МКД с газовыми приборами, раз в год-в МКД с электроплитами</t>
  </si>
  <si>
    <t>Информация об исключении из платы за содержание жилого помещения стоимости услуг по сбору, вывозу, утилизации ТКО</t>
  </si>
  <si>
    <t>многоквартирный дом</t>
  </si>
  <si>
    <t>Структура платы за содержание жилого помещения</t>
  </si>
  <si>
    <t>Размер платы за содержание жилогопомещения до исключения стоимости услуг по сбору, вывозу, утилизации ТКО (руб/м2)</t>
  </si>
  <si>
    <t>Размер платы за содержание жилогопомещения после исключения стоимости услуг по сбору, вывозу, утилизации ТКО (руб/м2)</t>
  </si>
  <si>
    <t>Дежурство слесарей, электриков</t>
  </si>
  <si>
    <t>Сбор, вывоз и утилизация ТКО</t>
  </si>
  <si>
    <t>Вывоз древесных отходов</t>
  </si>
  <si>
    <t xml:space="preserve">Стоимость утилизации (захоронения) древесных отходов </t>
  </si>
  <si>
    <t>Всего</t>
  </si>
  <si>
    <t>Величина стоимости услуг по сбору, вывозу, утилизации ТКО, которая исключена из платы за содержание жилого помешения</t>
  </si>
  <si>
    <t xml:space="preserve"> ул. Костычева д. 2 к.1</t>
  </si>
  <si>
    <t>Заместитель директора</t>
  </si>
  <si>
    <t>Сучкова Н.С.</t>
  </si>
  <si>
    <t>Уборка контейнерной площадки, подъездных путей и прилегающей территории</t>
  </si>
  <si>
    <t>Содержание и оборудование контейнерной площадки, подъездных путей и прилегающей территории</t>
  </si>
  <si>
    <t>Подметание прилегающей территории , содержание и уборка контейнерных площадок</t>
  </si>
  <si>
    <t xml:space="preserve">Тариф с КРСОИ  </t>
  </si>
  <si>
    <t>Квашнин И.В.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</si>
  <si>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</si>
  <si>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</si>
  <si>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 и текущему ремонту  общего имущества многоквартирного дома  на 2023 г.(Перечень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</si>
</sst>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2"/>
      <name val="Cambria"/>
      <family val="1"/>
      <charset val="204"/>
    </font>
    <font>
      <i/>
      <sz val="12"/>
      <name val="Cambria"/>
      <family val="1"/>
      <charset val="204"/>
    </font>
    <font>
      <b/>
      <sz val="12"/>
      <name val="Cambria"/>
      <family val="1"/>
      <charset val="204"/>
    </font>
    <font>
      <sz val="12"/>
      <name val="Times New Roman"/>
      <family val="1"/>
      <charset val="204"/>
    </font>
    <font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i/>
      <sz val="12"/>
      <color rgb="FFFF0000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b/>
      <i/>
      <sz val="12"/>
      <color theme="1"/>
      <name val="Cambria"/>
      <family val="1"/>
      <charset val="204"/>
      <scheme val="major"/>
    </font>
    <font>
      <i/>
      <sz val="12"/>
      <color theme="1"/>
      <name val="Cambria"/>
      <family val="1"/>
      <charset val="204"/>
      <scheme val="maj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0" xfId="0" applyFont="1"/>
    <xf numFmtId="0" fontId="8" fillId="0" borderId="0" xfId="0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2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2" fontId="5" fillId="0" borderId="0" xfId="0" applyNumberFormat="1" applyFont="1"/>
    <xf numFmtId="0" fontId="5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6" fillId="2" borderId="1" xfId="0" applyFont="1" applyFill="1" applyBorder="1"/>
    <xf numFmtId="0" fontId="6" fillId="2" borderId="0" xfId="0" applyFont="1" applyFill="1"/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8" fillId="2" borderId="0" xfId="0" applyFont="1" applyFill="1"/>
    <xf numFmtId="4" fontId="2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 vertical="center" wrapText="1"/>
    </xf>
    <xf numFmtId="4" fontId="5" fillId="0" borderId="0" xfId="0" applyNumberFormat="1" applyFont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8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5" fillId="0" borderId="4" xfId="0" applyFont="1" applyBorder="1" applyAlignment="1">
      <alignment horizontal="justify" wrapText="1"/>
    </xf>
    <xf numFmtId="0" fontId="5" fillId="2" borderId="1" xfId="0" applyFont="1" applyFill="1" applyBorder="1" applyAlignment="1">
      <alignment horizontal="justify" vertical="center" wrapText="1"/>
    </xf>
    <xf numFmtId="0" fontId="5" fillId="0" borderId="0" xfId="0" applyFont="1" applyFill="1" applyAlignment="1">
      <alignment horizontal="left"/>
    </xf>
    <xf numFmtId="2" fontId="8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2" borderId="1" xfId="0" applyNumberFormat="1" applyFont="1" applyFill="1" applyBorder="1" applyAlignment="1">
      <alignment vertical="center" wrapText="1"/>
    </xf>
    <xf numFmtId="0" fontId="5" fillId="0" borderId="0" xfId="0" applyFont="1" applyBorder="1" applyAlignment="1">
      <alignment horizontal="justify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2" borderId="1" xfId="0" applyNumberFormat="1" applyFont="1" applyFill="1" applyBorder="1" applyAlignment="1">
      <alignment horizontal="right" vertical="center" wrapText="1"/>
    </xf>
    <xf numFmtId="0" fontId="13" fillId="0" borderId="0" xfId="0" applyFont="1" applyBorder="1"/>
    <xf numFmtId="0" fontId="1" fillId="0" borderId="0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justify" wrapText="1"/>
    </xf>
    <xf numFmtId="2" fontId="13" fillId="0" borderId="0" xfId="0" applyNumberFormat="1" applyFo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2" fontId="13" fillId="2" borderId="1" xfId="0" applyNumberFormat="1" applyFont="1" applyFill="1" applyBorder="1" applyAlignment="1"/>
    <xf numFmtId="0" fontId="13" fillId="2" borderId="0" xfId="0" applyFont="1" applyFill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/>
    <xf numFmtId="2" fontId="13" fillId="2" borderId="0" xfId="0" applyNumberFormat="1" applyFont="1" applyFill="1"/>
    <xf numFmtId="0" fontId="13" fillId="0" borderId="0" xfId="0" applyFont="1" applyAlignment="1"/>
    <xf numFmtId="2" fontId="8" fillId="3" borderId="1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4" fontId="3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right"/>
    </xf>
    <xf numFmtId="2" fontId="8" fillId="3" borderId="1" xfId="0" applyNumberFormat="1" applyFont="1" applyFill="1" applyBorder="1"/>
    <xf numFmtId="2" fontId="6" fillId="3" borderId="2" xfId="0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/>
    </xf>
    <xf numFmtId="2" fontId="5" fillId="2" borderId="0" xfId="0" applyNumberFormat="1" applyFon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6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0" fillId="0" borderId="0" xfId="0" applyAlignment="1"/>
    <xf numFmtId="0" fontId="6" fillId="2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left"/>
    </xf>
    <xf numFmtId="0" fontId="5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6" fillId="3" borderId="1" xfId="0" applyFont="1" applyFill="1" applyBorder="1" applyAlignment="1">
      <alignment horizontal="right"/>
    </xf>
    <xf numFmtId="0" fontId="6" fillId="3" borderId="7" xfId="0" applyFont="1" applyFill="1" applyBorder="1" applyAlignment="1">
      <alignment horizontal="right"/>
    </xf>
    <xf numFmtId="0" fontId="5" fillId="0" borderId="3" xfId="0" applyFont="1" applyBorder="1" applyAlignment="1">
      <alignment horizontal="left"/>
    </xf>
    <xf numFmtId="0" fontId="3" fillId="3" borderId="2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right"/>
    </xf>
    <xf numFmtId="0" fontId="3" fillId="3" borderId="5" xfId="0" applyFont="1" applyFill="1" applyBorder="1" applyAlignment="1">
      <alignment horizontal="right"/>
    </xf>
    <xf numFmtId="0" fontId="10" fillId="0" borderId="0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2" fontId="13" fillId="2" borderId="2" xfId="0" applyNumberFormat="1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8"/>
  <sheetViews>
    <sheetView tabSelected="1" view="pageBreakPreview" zoomScale="80" zoomScaleNormal="75" zoomScaleSheetLayoutView="80" workbookViewId="0">
      <selection activeCell="A7" sqref="A7"/>
    </sheetView>
  </sheetViews>
  <sheetFormatPr defaultRowHeight="15.75"/>
  <cols>
    <col min="1" max="1" width="13" style="1" customWidth="1"/>
    <col min="2" max="2" width="39.42578125" style="1" customWidth="1"/>
    <col min="3" max="3" width="24.42578125" style="1" customWidth="1"/>
    <col min="4" max="4" width="14.7109375" style="1" hidden="1" customWidth="1"/>
    <col min="5" max="5" width="12.42578125" style="1" customWidth="1"/>
    <col min="6" max="6" width="23.7109375" style="25" customWidth="1"/>
    <col min="7" max="7" width="15.28515625" style="25" hidden="1" customWidth="1"/>
    <col min="8" max="8" width="15.5703125" style="1" hidden="1" customWidth="1"/>
    <col min="9" max="9" width="18" style="1" hidden="1" customWidth="1"/>
    <col min="10" max="10" width="15.5703125" style="1" hidden="1" customWidth="1"/>
    <col min="11" max="12" width="9.140625" style="1" hidden="1" customWidth="1"/>
    <col min="13" max="13" width="12" style="1" hidden="1" customWidth="1"/>
    <col min="14" max="14" width="8.85546875" style="1" hidden="1" customWidth="1"/>
    <col min="15" max="15" width="15.5703125" style="99" customWidth="1"/>
    <col min="16" max="16384" width="9.140625" style="1"/>
  </cols>
  <sheetData>
    <row r="1" spans="1:15">
      <c r="F1" s="56" t="s">
        <v>86</v>
      </c>
      <c r="G1" s="56"/>
    </row>
    <row r="2" spans="1:15">
      <c r="F2" s="57" t="s">
        <v>63</v>
      </c>
      <c r="G2" s="57"/>
    </row>
    <row r="3" spans="1:15">
      <c r="F3" s="60" t="s">
        <v>64</v>
      </c>
      <c r="G3" s="60"/>
    </row>
    <row r="4" spans="1:15">
      <c r="F4" s="103" t="s">
        <v>47</v>
      </c>
      <c r="G4" s="104"/>
      <c r="H4" s="104"/>
      <c r="I4" s="104"/>
      <c r="J4" s="104"/>
    </row>
    <row r="5" spans="1:15" s="2" customFormat="1" ht="18.75" customHeight="1">
      <c r="A5" s="105" t="s">
        <v>87</v>
      </c>
      <c r="B5" s="105"/>
      <c r="C5" s="105"/>
      <c r="D5" s="105"/>
      <c r="E5" s="105"/>
      <c r="F5" s="105"/>
      <c r="G5" s="105"/>
      <c r="H5" s="105"/>
      <c r="I5" s="105"/>
      <c r="J5" s="53"/>
      <c r="O5" s="98"/>
    </row>
    <row r="6" spans="1:15" s="2" customFormat="1" ht="39.75" customHeight="1">
      <c r="A6" s="105"/>
      <c r="B6" s="105"/>
      <c r="C6" s="105"/>
      <c r="D6" s="105"/>
      <c r="E6" s="105"/>
      <c r="F6" s="105"/>
      <c r="G6" s="105"/>
      <c r="H6" s="105"/>
      <c r="I6" s="105"/>
      <c r="J6" s="53"/>
      <c r="O6" s="98"/>
    </row>
    <row r="7" spans="1:15" ht="24.75" customHeight="1">
      <c r="A7" s="3"/>
      <c r="B7" s="3" t="s">
        <v>59</v>
      </c>
      <c r="C7" s="3" t="s">
        <v>0</v>
      </c>
      <c r="D7" s="4">
        <v>4395.1000000000004</v>
      </c>
      <c r="E7" s="4">
        <v>4395.1000000000004</v>
      </c>
      <c r="F7" s="5"/>
      <c r="G7" s="5"/>
      <c r="H7" s="6"/>
      <c r="I7" s="6"/>
      <c r="J7" s="6"/>
    </row>
    <row r="8" spans="1:15" ht="20.25" customHeight="1">
      <c r="A8" s="106" t="s">
        <v>1</v>
      </c>
      <c r="B8" s="106"/>
      <c r="C8" s="106"/>
      <c r="D8" s="106"/>
      <c r="E8" s="106"/>
      <c r="F8" s="106"/>
      <c r="G8" s="106"/>
      <c r="H8" s="106"/>
      <c r="I8" s="106"/>
      <c r="J8" s="54"/>
      <c r="K8" s="107"/>
      <c r="L8" s="108"/>
      <c r="M8" s="108"/>
    </row>
    <row r="9" spans="1:15" ht="53.45" customHeight="1">
      <c r="A9" s="7" t="s">
        <v>2</v>
      </c>
      <c r="B9" s="7" t="s">
        <v>3</v>
      </c>
      <c r="C9" s="7" t="s">
        <v>4</v>
      </c>
      <c r="D9" s="7" t="s">
        <v>5</v>
      </c>
      <c r="E9" s="7" t="s">
        <v>6</v>
      </c>
      <c r="F9" s="8" t="s">
        <v>48</v>
      </c>
      <c r="G9" s="8"/>
      <c r="H9" s="9" t="s">
        <v>8</v>
      </c>
      <c r="I9" s="9" t="s">
        <v>7</v>
      </c>
      <c r="J9" s="42" t="s">
        <v>44</v>
      </c>
      <c r="K9" s="30" t="s">
        <v>58</v>
      </c>
      <c r="L9" s="29"/>
      <c r="M9" s="29"/>
      <c r="N9" s="26"/>
      <c r="O9" s="42" t="s">
        <v>44</v>
      </c>
    </row>
    <row r="10" spans="1:15" ht="64.5" customHeight="1">
      <c r="A10" s="7">
        <v>1</v>
      </c>
      <c r="B10" s="10" t="s">
        <v>12</v>
      </c>
      <c r="C10" s="7" t="s">
        <v>13</v>
      </c>
      <c r="D10" s="11">
        <v>0.32</v>
      </c>
      <c r="E10" s="49">
        <v>4395.1000000000004</v>
      </c>
      <c r="F10" s="8" t="s">
        <v>14</v>
      </c>
      <c r="G10" s="8">
        <v>12</v>
      </c>
      <c r="H10" s="12">
        <f t="shared" ref="H10:H28" si="0">D10*E10</f>
        <v>1406.4320000000002</v>
      </c>
      <c r="I10" s="12">
        <f t="shared" ref="I10:I28" si="1">H10*G10</f>
        <v>16877.184000000001</v>
      </c>
      <c r="J10" s="12">
        <f>I10/12/E10</f>
        <v>0.31999999999999995</v>
      </c>
      <c r="K10" s="7"/>
      <c r="L10" s="7"/>
      <c r="M10" s="27"/>
      <c r="O10" s="100">
        <f>J10*1.043*1.092</f>
        <v>0.36446591999999994</v>
      </c>
    </row>
    <row r="11" spans="1:15" ht="63.75" customHeight="1">
      <c r="A11" s="7">
        <f>A10+1</f>
        <v>2</v>
      </c>
      <c r="B11" s="10" t="s">
        <v>49</v>
      </c>
      <c r="C11" s="7" t="s">
        <v>13</v>
      </c>
      <c r="D11" s="11">
        <v>0.08</v>
      </c>
      <c r="E11" s="49">
        <v>4395.1000000000004</v>
      </c>
      <c r="F11" s="8" t="s">
        <v>14</v>
      </c>
      <c r="G11" s="8">
        <v>12</v>
      </c>
      <c r="H11" s="12">
        <f t="shared" si="0"/>
        <v>351.60800000000006</v>
      </c>
      <c r="I11" s="12">
        <f t="shared" si="1"/>
        <v>4219.2960000000003</v>
      </c>
      <c r="J11" s="12">
        <f t="shared" ref="J11:J28" si="2">I11/12/E11</f>
        <v>7.9999999999999988E-2</v>
      </c>
      <c r="K11" s="7"/>
      <c r="L11" s="7"/>
      <c r="M11" s="27"/>
      <c r="O11" s="100">
        <f t="shared" ref="O11:O28" si="3">J11*1.043*1.092</f>
        <v>9.1116479999999986E-2</v>
      </c>
    </row>
    <row r="12" spans="1:15" ht="71.25" customHeight="1">
      <c r="A12" s="7">
        <f t="shared" ref="A12:A28" si="4">A11+1</f>
        <v>3</v>
      </c>
      <c r="B12" s="10" t="s">
        <v>16</v>
      </c>
      <c r="C12" s="7" t="s">
        <v>15</v>
      </c>
      <c r="D12" s="11">
        <v>0.15</v>
      </c>
      <c r="E12" s="49">
        <v>4395.1000000000004</v>
      </c>
      <c r="F12" s="8" t="s">
        <v>14</v>
      </c>
      <c r="G12" s="8">
        <v>12</v>
      </c>
      <c r="H12" s="12">
        <f t="shared" si="0"/>
        <v>659.26499999999999</v>
      </c>
      <c r="I12" s="12">
        <f t="shared" si="1"/>
        <v>7911.18</v>
      </c>
      <c r="J12" s="12">
        <f t="shared" si="2"/>
        <v>0.15</v>
      </c>
      <c r="K12" s="7"/>
      <c r="L12" s="7"/>
      <c r="M12" s="27"/>
      <c r="O12" s="100">
        <f t="shared" si="3"/>
        <v>0.17084339999999998</v>
      </c>
    </row>
    <row r="13" spans="1:15" ht="75" customHeight="1">
      <c r="A13" s="7">
        <f t="shared" si="4"/>
        <v>4</v>
      </c>
      <c r="B13" s="10" t="s">
        <v>17</v>
      </c>
      <c r="C13" s="7" t="s">
        <v>18</v>
      </c>
      <c r="D13" s="11">
        <v>7.0000000000000007E-2</v>
      </c>
      <c r="E13" s="49">
        <v>4395.1000000000004</v>
      </c>
      <c r="F13" s="8" t="s">
        <v>14</v>
      </c>
      <c r="G13" s="8">
        <v>12</v>
      </c>
      <c r="H13" s="12">
        <f t="shared" si="0"/>
        <v>307.65700000000004</v>
      </c>
      <c r="I13" s="12">
        <f t="shared" si="1"/>
        <v>3691.8840000000005</v>
      </c>
      <c r="J13" s="12">
        <f t="shared" si="2"/>
        <v>7.0000000000000007E-2</v>
      </c>
      <c r="K13" s="7"/>
      <c r="L13" s="7"/>
      <c r="M13" s="27"/>
      <c r="O13" s="100">
        <f t="shared" si="3"/>
        <v>7.9726920000000007E-2</v>
      </c>
    </row>
    <row r="14" spans="1:15" ht="87.75" customHeight="1">
      <c r="A14" s="7">
        <f t="shared" si="4"/>
        <v>5</v>
      </c>
      <c r="B14" s="10" t="s">
        <v>19</v>
      </c>
      <c r="C14" s="7" t="s">
        <v>20</v>
      </c>
      <c r="D14" s="11">
        <v>0.04</v>
      </c>
      <c r="E14" s="49">
        <v>4395.1000000000004</v>
      </c>
      <c r="F14" s="8" t="s">
        <v>14</v>
      </c>
      <c r="G14" s="8">
        <v>12</v>
      </c>
      <c r="H14" s="12">
        <f t="shared" si="0"/>
        <v>175.80400000000003</v>
      </c>
      <c r="I14" s="12">
        <f t="shared" si="1"/>
        <v>2109.6480000000001</v>
      </c>
      <c r="J14" s="12">
        <f t="shared" si="2"/>
        <v>3.9999999999999994E-2</v>
      </c>
      <c r="K14" s="7"/>
      <c r="L14" s="7"/>
      <c r="M14" s="27"/>
      <c r="O14" s="100">
        <f t="shared" si="3"/>
        <v>4.5558239999999993E-2</v>
      </c>
    </row>
    <row r="15" spans="1:15" ht="70.5" customHeight="1">
      <c r="A15" s="7">
        <f t="shared" si="4"/>
        <v>6</v>
      </c>
      <c r="B15" s="10" t="s">
        <v>21</v>
      </c>
      <c r="C15" s="7" t="s">
        <v>22</v>
      </c>
      <c r="D15" s="11">
        <v>0.19</v>
      </c>
      <c r="E15" s="49">
        <v>4395.1000000000004</v>
      </c>
      <c r="F15" s="8" t="s">
        <v>14</v>
      </c>
      <c r="G15" s="8">
        <v>12</v>
      </c>
      <c r="H15" s="12">
        <f t="shared" si="0"/>
        <v>835.06900000000007</v>
      </c>
      <c r="I15" s="12">
        <f t="shared" si="1"/>
        <v>10020.828000000001</v>
      </c>
      <c r="J15" s="12">
        <f t="shared" si="2"/>
        <v>0.19</v>
      </c>
      <c r="K15" s="7"/>
      <c r="L15" s="7"/>
      <c r="M15" s="27"/>
      <c r="O15" s="100">
        <f t="shared" si="3"/>
        <v>0.21640164000000001</v>
      </c>
    </row>
    <row r="16" spans="1:15" ht="70.5" customHeight="1">
      <c r="A16" s="7">
        <f t="shared" si="4"/>
        <v>7</v>
      </c>
      <c r="B16" s="10" t="s">
        <v>50</v>
      </c>
      <c r="C16" s="7" t="s">
        <v>24</v>
      </c>
      <c r="D16" s="11">
        <v>0.17</v>
      </c>
      <c r="E16" s="49">
        <v>4395.1000000000004</v>
      </c>
      <c r="F16" s="8" t="s">
        <v>14</v>
      </c>
      <c r="G16" s="8">
        <v>12</v>
      </c>
      <c r="H16" s="12">
        <f t="shared" si="0"/>
        <v>747.16700000000014</v>
      </c>
      <c r="I16" s="12">
        <f t="shared" si="1"/>
        <v>8966.0040000000008</v>
      </c>
      <c r="J16" s="12">
        <f t="shared" si="2"/>
        <v>0.16999999999999998</v>
      </c>
      <c r="K16" s="7"/>
      <c r="L16" s="7"/>
      <c r="M16" s="27"/>
      <c r="O16" s="100">
        <f t="shared" si="3"/>
        <v>0.19362251999999999</v>
      </c>
    </row>
    <row r="17" spans="1:15" ht="74.25" customHeight="1">
      <c r="A17" s="7">
        <f t="shared" si="4"/>
        <v>8</v>
      </c>
      <c r="B17" s="10" t="s">
        <v>25</v>
      </c>
      <c r="C17" s="7" t="s">
        <v>24</v>
      </c>
      <c r="D17" s="11">
        <v>0.18</v>
      </c>
      <c r="E17" s="49">
        <v>4395.1000000000004</v>
      </c>
      <c r="F17" s="8" t="s">
        <v>14</v>
      </c>
      <c r="G17" s="8">
        <v>12</v>
      </c>
      <c r="H17" s="12">
        <f t="shared" si="0"/>
        <v>791.11800000000005</v>
      </c>
      <c r="I17" s="12">
        <f t="shared" si="1"/>
        <v>9493.4160000000011</v>
      </c>
      <c r="J17" s="12">
        <f t="shared" si="2"/>
        <v>0.18</v>
      </c>
      <c r="K17" s="7"/>
      <c r="L17" s="7"/>
      <c r="M17" s="27"/>
      <c r="O17" s="100">
        <f t="shared" si="3"/>
        <v>0.20501208000000001</v>
      </c>
    </row>
    <row r="18" spans="1:15" ht="36.75" customHeight="1">
      <c r="A18" s="7">
        <f t="shared" si="4"/>
        <v>9</v>
      </c>
      <c r="B18" s="10" t="s">
        <v>51</v>
      </c>
      <c r="C18" s="7" t="s">
        <v>13</v>
      </c>
      <c r="D18" s="11">
        <v>0.5</v>
      </c>
      <c r="E18" s="49">
        <v>4395.1000000000004</v>
      </c>
      <c r="F18" s="14" t="s">
        <v>52</v>
      </c>
      <c r="G18" s="8">
        <v>12</v>
      </c>
      <c r="H18" s="12">
        <f t="shared" si="0"/>
        <v>2197.5500000000002</v>
      </c>
      <c r="I18" s="12">
        <f t="shared" si="1"/>
        <v>26370.600000000002</v>
      </c>
      <c r="J18" s="12">
        <f t="shared" si="2"/>
        <v>0.5</v>
      </c>
      <c r="K18" s="7"/>
      <c r="L18" s="7"/>
      <c r="M18" s="27"/>
      <c r="O18" s="100">
        <f t="shared" si="3"/>
        <v>0.56947800000000004</v>
      </c>
    </row>
    <row r="19" spans="1:15" ht="33" customHeight="1">
      <c r="A19" s="7">
        <f t="shared" si="4"/>
        <v>10</v>
      </c>
      <c r="B19" s="10" t="s">
        <v>26</v>
      </c>
      <c r="C19" s="7" t="s">
        <v>13</v>
      </c>
      <c r="D19" s="11">
        <v>0.42</v>
      </c>
      <c r="E19" s="49">
        <v>4395.1000000000004</v>
      </c>
      <c r="F19" s="14" t="s">
        <v>52</v>
      </c>
      <c r="G19" s="8">
        <v>12</v>
      </c>
      <c r="H19" s="12">
        <f t="shared" si="0"/>
        <v>1845.942</v>
      </c>
      <c r="I19" s="12">
        <f t="shared" si="1"/>
        <v>22151.304</v>
      </c>
      <c r="J19" s="12">
        <f t="shared" si="2"/>
        <v>0.42</v>
      </c>
      <c r="K19" s="7"/>
      <c r="L19" s="7"/>
      <c r="M19" s="27"/>
      <c r="O19" s="100">
        <f t="shared" si="3"/>
        <v>0.47836151999999998</v>
      </c>
    </row>
    <row r="20" spans="1:15" ht="41.25" customHeight="1">
      <c r="A20" s="7">
        <f t="shared" si="4"/>
        <v>11</v>
      </c>
      <c r="B20" s="10" t="s">
        <v>27</v>
      </c>
      <c r="C20" s="7" t="s">
        <v>24</v>
      </c>
      <c r="D20" s="11">
        <v>0.05</v>
      </c>
      <c r="E20" s="49">
        <v>4395.1000000000004</v>
      </c>
      <c r="F20" s="8" t="s">
        <v>28</v>
      </c>
      <c r="G20" s="8">
        <v>12</v>
      </c>
      <c r="H20" s="12">
        <f t="shared" si="0"/>
        <v>219.75500000000002</v>
      </c>
      <c r="I20" s="12">
        <f t="shared" si="1"/>
        <v>2637.0600000000004</v>
      </c>
      <c r="J20" s="12">
        <f t="shared" si="2"/>
        <v>0.05</v>
      </c>
      <c r="K20" s="7"/>
      <c r="L20" s="7"/>
      <c r="M20" s="27"/>
      <c r="O20" s="100">
        <f t="shared" si="3"/>
        <v>5.6947800000000007E-2</v>
      </c>
    </row>
    <row r="21" spans="1:15" ht="92.25" customHeight="1">
      <c r="A21" s="7">
        <f t="shared" si="4"/>
        <v>12</v>
      </c>
      <c r="B21" s="10" t="s">
        <v>29</v>
      </c>
      <c r="C21" s="7" t="s">
        <v>24</v>
      </c>
      <c r="D21" s="11">
        <v>0.08</v>
      </c>
      <c r="E21" s="49">
        <v>4395.1000000000004</v>
      </c>
      <c r="F21" s="8" t="s">
        <v>65</v>
      </c>
      <c r="G21" s="8">
        <v>12</v>
      </c>
      <c r="H21" s="12">
        <f t="shared" si="0"/>
        <v>351.60800000000006</v>
      </c>
      <c r="I21" s="12">
        <f t="shared" si="1"/>
        <v>4219.2960000000003</v>
      </c>
      <c r="J21" s="12">
        <f t="shared" si="2"/>
        <v>7.9999999999999988E-2</v>
      </c>
      <c r="K21" s="7"/>
      <c r="L21" s="7"/>
      <c r="M21" s="27"/>
      <c r="O21" s="100">
        <f t="shared" si="3"/>
        <v>9.1116479999999986E-2</v>
      </c>
    </row>
    <row r="22" spans="1:15" ht="47.25">
      <c r="A22" s="7">
        <f t="shared" si="4"/>
        <v>13</v>
      </c>
      <c r="B22" s="10" t="s">
        <v>30</v>
      </c>
      <c r="C22" s="7" t="s">
        <v>31</v>
      </c>
      <c r="D22" s="11">
        <v>0.37</v>
      </c>
      <c r="E22" s="49">
        <v>4395.1000000000004</v>
      </c>
      <c r="F22" s="8" t="s">
        <v>53</v>
      </c>
      <c r="G22" s="8">
        <v>12</v>
      </c>
      <c r="H22" s="12">
        <f>D22*E22</f>
        <v>1626.1870000000001</v>
      </c>
      <c r="I22" s="12">
        <f t="shared" si="1"/>
        <v>19514.244000000002</v>
      </c>
      <c r="J22" s="12">
        <f t="shared" si="2"/>
        <v>0.37</v>
      </c>
      <c r="K22" s="7">
        <v>19600</v>
      </c>
      <c r="L22" s="7">
        <f>K22/12</f>
        <v>1633.3333333333333</v>
      </c>
      <c r="M22" s="27">
        <f>L22/E22</f>
        <v>0.37162597741424158</v>
      </c>
      <c r="O22" s="100">
        <f t="shared" si="3"/>
        <v>0.42141371999999999</v>
      </c>
    </row>
    <row r="23" spans="1:15" ht="42.75" customHeight="1">
      <c r="A23" s="7">
        <f t="shared" si="4"/>
        <v>14</v>
      </c>
      <c r="B23" s="33" t="s">
        <v>45</v>
      </c>
      <c r="C23" s="7" t="s">
        <v>32</v>
      </c>
      <c r="D23" s="11">
        <v>2.1800000000000002</v>
      </c>
      <c r="E23" s="49">
        <v>4395.1000000000004</v>
      </c>
      <c r="F23" s="14" t="s">
        <v>52</v>
      </c>
      <c r="G23" s="8">
        <v>12</v>
      </c>
      <c r="H23" s="12">
        <f>D23*E23</f>
        <v>9581.3180000000011</v>
      </c>
      <c r="I23" s="12">
        <f t="shared" si="1"/>
        <v>114975.81600000002</v>
      </c>
      <c r="J23" s="12">
        <f t="shared" si="2"/>
        <v>2.1800000000000002</v>
      </c>
      <c r="K23" s="7">
        <v>673.2</v>
      </c>
      <c r="L23" s="7">
        <f>(8990.87+42.41)*12</f>
        <v>108399.36000000002</v>
      </c>
      <c r="M23" s="27">
        <f>L23*0.06+L23</f>
        <v>114903.32160000001</v>
      </c>
      <c r="O23" s="100">
        <f t="shared" si="3"/>
        <v>2.4829240800000001</v>
      </c>
    </row>
    <row r="24" spans="1:15" ht="39" customHeight="1">
      <c r="A24" s="7">
        <f t="shared" si="4"/>
        <v>15</v>
      </c>
      <c r="B24" s="33" t="s">
        <v>82</v>
      </c>
      <c r="C24" s="7" t="s">
        <v>33</v>
      </c>
      <c r="D24" s="11">
        <v>2.89</v>
      </c>
      <c r="E24" s="49">
        <v>4395.1000000000004</v>
      </c>
      <c r="F24" s="8" t="s">
        <v>34</v>
      </c>
      <c r="G24" s="8">
        <v>12</v>
      </c>
      <c r="H24" s="12">
        <f>D24*E24</f>
        <v>12701.839000000002</v>
      </c>
      <c r="I24" s="12">
        <f t="shared" si="1"/>
        <v>152422.06800000003</v>
      </c>
      <c r="J24" s="12">
        <f t="shared" si="2"/>
        <v>2.89</v>
      </c>
      <c r="K24" s="7">
        <v>1320</v>
      </c>
      <c r="L24" s="7">
        <f>(7161+488.82)*12</f>
        <v>91797.84</v>
      </c>
      <c r="M24" s="27">
        <f>L24*0.06+L24</f>
        <v>97305.710399999996</v>
      </c>
      <c r="O24" s="100">
        <f t="shared" si="3"/>
        <v>3.2915828399999998</v>
      </c>
    </row>
    <row r="25" spans="1:15" ht="44.25" customHeight="1">
      <c r="A25" s="7">
        <f t="shared" si="4"/>
        <v>16</v>
      </c>
      <c r="B25" s="15" t="s">
        <v>35</v>
      </c>
      <c r="C25" s="16" t="s">
        <v>36</v>
      </c>
      <c r="D25" s="11">
        <f>5883+710</f>
        <v>6593</v>
      </c>
      <c r="E25" s="11">
        <v>2</v>
      </c>
      <c r="F25" s="14" t="s">
        <v>52</v>
      </c>
      <c r="G25" s="14">
        <v>12</v>
      </c>
      <c r="H25" s="12">
        <f t="shared" si="0"/>
        <v>13186</v>
      </c>
      <c r="I25" s="12">
        <f t="shared" si="1"/>
        <v>158232</v>
      </c>
      <c r="J25" s="12">
        <f>I25/12/D7</f>
        <v>3.0001592682760343</v>
      </c>
      <c r="K25" s="7"/>
      <c r="L25" s="7"/>
      <c r="M25" s="27"/>
      <c r="O25" s="100">
        <f t="shared" si="3"/>
        <v>3.4170493995585987</v>
      </c>
    </row>
    <row r="26" spans="1:15" ht="19.5" customHeight="1">
      <c r="A26" s="7">
        <f t="shared" si="4"/>
        <v>17</v>
      </c>
      <c r="B26" s="15" t="s">
        <v>37</v>
      </c>
      <c r="C26" s="16" t="s">
        <v>13</v>
      </c>
      <c r="D26" s="11">
        <v>1.58</v>
      </c>
      <c r="E26" s="49">
        <v>4395.1000000000004</v>
      </c>
      <c r="F26" s="14" t="s">
        <v>52</v>
      </c>
      <c r="G26" s="14">
        <v>12</v>
      </c>
      <c r="H26" s="12">
        <f t="shared" si="0"/>
        <v>6944.2580000000007</v>
      </c>
      <c r="I26" s="12">
        <f t="shared" si="1"/>
        <v>83331.096000000005</v>
      </c>
      <c r="J26" s="12">
        <f t="shared" si="2"/>
        <v>1.58</v>
      </c>
      <c r="K26" s="7"/>
      <c r="L26" s="7"/>
      <c r="M26" s="27"/>
      <c r="O26" s="100">
        <f t="shared" si="3"/>
        <v>1.7995504800000002</v>
      </c>
    </row>
    <row r="27" spans="1:15" ht="21" customHeight="1">
      <c r="A27" s="7">
        <f t="shared" si="4"/>
        <v>18</v>
      </c>
      <c r="B27" s="15" t="s">
        <v>38</v>
      </c>
      <c r="C27" s="16" t="s">
        <v>39</v>
      </c>
      <c r="D27" s="11">
        <v>0.13</v>
      </c>
      <c r="E27" s="49">
        <v>4395.1000000000004</v>
      </c>
      <c r="F27" s="14" t="s">
        <v>52</v>
      </c>
      <c r="G27" s="14">
        <v>12</v>
      </c>
      <c r="H27" s="12">
        <f t="shared" si="0"/>
        <v>571.36300000000006</v>
      </c>
      <c r="I27" s="12">
        <f t="shared" si="1"/>
        <v>6856.3560000000007</v>
      </c>
      <c r="J27" s="12">
        <f t="shared" si="2"/>
        <v>0.13</v>
      </c>
      <c r="K27" s="7"/>
      <c r="L27" s="7"/>
      <c r="M27" s="27"/>
      <c r="O27" s="100">
        <f t="shared" si="3"/>
        <v>0.14806427999999999</v>
      </c>
    </row>
    <row r="28" spans="1:15" ht="48.75" customHeight="1">
      <c r="A28" s="7">
        <f t="shared" si="4"/>
        <v>19</v>
      </c>
      <c r="B28" s="58" t="s">
        <v>40</v>
      </c>
      <c r="C28" s="13" t="s">
        <v>13</v>
      </c>
      <c r="D28" s="11">
        <v>1.23</v>
      </c>
      <c r="E28" s="49">
        <v>4395.1000000000004</v>
      </c>
      <c r="F28" s="14" t="s">
        <v>52</v>
      </c>
      <c r="G28" s="14">
        <v>12</v>
      </c>
      <c r="H28" s="12">
        <f t="shared" si="0"/>
        <v>5405.973</v>
      </c>
      <c r="I28" s="12">
        <f t="shared" si="1"/>
        <v>64871.675999999999</v>
      </c>
      <c r="J28" s="12">
        <f t="shared" si="2"/>
        <v>1.23</v>
      </c>
      <c r="K28" s="7"/>
      <c r="L28" s="7"/>
      <c r="M28" s="27"/>
      <c r="O28" s="100">
        <f t="shared" si="3"/>
        <v>1.4009158799999999</v>
      </c>
    </row>
    <row r="29" spans="1:15" s="35" customFormat="1">
      <c r="A29" s="109" t="s">
        <v>56</v>
      </c>
      <c r="B29" s="110"/>
      <c r="C29" s="109"/>
      <c r="D29" s="109"/>
      <c r="E29" s="109"/>
      <c r="F29" s="109"/>
      <c r="G29" s="95"/>
      <c r="H29" s="96">
        <f>SUM(H10:H28)</f>
        <v>59905.913</v>
      </c>
      <c r="I29" s="96">
        <f>SUM(I10:I28)</f>
        <v>718870.95600000012</v>
      </c>
      <c r="J29" s="96">
        <f>SUM(J10:J28)</f>
        <v>13.630159268276035</v>
      </c>
      <c r="K29" s="96">
        <f t="shared" ref="K29:N29" si="5">SUM(K10:K28)</f>
        <v>21593.200000000001</v>
      </c>
      <c r="L29" s="96">
        <f t="shared" si="5"/>
        <v>201830.53333333333</v>
      </c>
      <c r="M29" s="96">
        <f t="shared" si="5"/>
        <v>212209.4036259774</v>
      </c>
      <c r="N29" s="96">
        <f t="shared" si="5"/>
        <v>0</v>
      </c>
      <c r="O29" s="93">
        <v>15.53</v>
      </c>
    </row>
    <row r="30" spans="1:15" s="2" customFormat="1">
      <c r="A30" s="102" t="s">
        <v>41</v>
      </c>
      <c r="B30" s="102"/>
      <c r="C30" s="102"/>
      <c r="D30" s="102"/>
      <c r="E30" s="102"/>
      <c r="F30" s="102"/>
      <c r="G30" s="102"/>
      <c r="H30" s="102"/>
      <c r="I30" s="102"/>
      <c r="J30" s="97"/>
      <c r="O30" s="98"/>
    </row>
    <row r="31" spans="1:15" s="2" customFormat="1" ht="56.25" customHeight="1">
      <c r="A31" s="17" t="s">
        <v>2</v>
      </c>
      <c r="B31" s="17" t="s">
        <v>3</v>
      </c>
      <c r="C31" s="17" t="s">
        <v>4</v>
      </c>
      <c r="D31" s="17" t="s">
        <v>5</v>
      </c>
      <c r="E31" s="17" t="s">
        <v>6</v>
      </c>
      <c r="F31" s="36" t="s">
        <v>48</v>
      </c>
      <c r="G31" s="36"/>
      <c r="H31" s="17" t="s">
        <v>7</v>
      </c>
      <c r="I31" s="17" t="s">
        <v>8</v>
      </c>
      <c r="J31" s="42" t="s">
        <v>44</v>
      </c>
      <c r="K31" s="28"/>
      <c r="L31" s="28"/>
      <c r="M31" s="28"/>
      <c r="O31" s="42" t="s">
        <v>44</v>
      </c>
    </row>
    <row r="32" spans="1:15" s="2" customFormat="1" ht="28.15" customHeight="1">
      <c r="A32" s="17">
        <v>1</v>
      </c>
      <c r="B32" s="37" t="s">
        <v>41</v>
      </c>
      <c r="C32" s="38"/>
      <c r="D32" s="19">
        <v>2.98</v>
      </c>
      <c r="E32" s="17">
        <v>4395.1000000000004</v>
      </c>
      <c r="F32" s="36" t="s">
        <v>42</v>
      </c>
      <c r="G32" s="36">
        <v>12</v>
      </c>
      <c r="H32" s="39"/>
      <c r="I32" s="39">
        <f>D32*E32*G32</f>
        <v>157168.77600000001</v>
      </c>
      <c r="J32" s="39">
        <f>I32/G32/E32</f>
        <v>2.98</v>
      </c>
      <c r="K32" s="28"/>
      <c r="L32" s="28"/>
      <c r="M32" s="28"/>
      <c r="O32" s="100">
        <f>J32*1.043*1.092</f>
        <v>3.39408888</v>
      </c>
    </row>
    <row r="33" spans="1:16" s="2" customFormat="1" ht="36.6" customHeight="1">
      <c r="A33" s="17">
        <v>2</v>
      </c>
      <c r="B33" s="59" t="s">
        <v>9</v>
      </c>
      <c r="C33" s="17" t="s">
        <v>10</v>
      </c>
      <c r="D33" s="19">
        <v>14.06</v>
      </c>
      <c r="E33" s="19">
        <v>1200</v>
      </c>
      <c r="F33" s="36" t="s">
        <v>42</v>
      </c>
      <c r="G33" s="36">
        <v>1</v>
      </c>
      <c r="H33" s="39">
        <f>D33*E33</f>
        <v>16872</v>
      </c>
      <c r="I33" s="39">
        <f>H33*G33</f>
        <v>16872</v>
      </c>
      <c r="J33" s="39">
        <f>I33/12/E32</f>
        <v>0.31990170872107571</v>
      </c>
      <c r="K33" s="17"/>
      <c r="L33" s="17"/>
      <c r="M33" s="17"/>
      <c r="N33" s="40"/>
      <c r="O33" s="100">
        <f t="shared" ref="O33:O34" si="6">J33*1.043*1.092</f>
        <v>0.36435397055812152</v>
      </c>
    </row>
    <row r="34" spans="1:16" s="2" customFormat="1" ht="34.5" customHeight="1">
      <c r="A34" s="17">
        <f>A33+1</f>
        <v>3</v>
      </c>
      <c r="B34" s="59" t="s">
        <v>11</v>
      </c>
      <c r="C34" s="17" t="s">
        <v>10</v>
      </c>
      <c r="D34" s="19">
        <v>10.14</v>
      </c>
      <c r="E34" s="19">
        <v>1200</v>
      </c>
      <c r="F34" s="36" t="s">
        <v>42</v>
      </c>
      <c r="G34" s="36">
        <v>1</v>
      </c>
      <c r="H34" s="39">
        <f>D34*E34</f>
        <v>12168</v>
      </c>
      <c r="I34" s="39">
        <f>H34*G34</f>
        <v>12168</v>
      </c>
      <c r="J34" s="39">
        <f>I34/12/E32</f>
        <v>0.23071147414165774</v>
      </c>
      <c r="K34" s="17"/>
      <c r="L34" s="17"/>
      <c r="M34" s="28"/>
      <c r="O34" s="100">
        <f t="shared" si="6"/>
        <v>0.26277021774248593</v>
      </c>
    </row>
    <row r="35" spans="1:16" s="41" customFormat="1">
      <c r="A35" s="109" t="s">
        <v>56</v>
      </c>
      <c r="B35" s="110"/>
      <c r="C35" s="109"/>
      <c r="D35" s="109"/>
      <c r="E35" s="109"/>
      <c r="F35" s="109"/>
      <c r="G35" s="91"/>
      <c r="H35" s="92"/>
      <c r="I35" s="83">
        <f>SUM(I32:I34)</f>
        <v>186208.77600000001</v>
      </c>
      <c r="J35" s="83">
        <f>SUM(J32:J34)</f>
        <v>3.5306131828627336</v>
      </c>
      <c r="K35" s="83">
        <f t="shared" ref="K35:O35" si="7">SUM(K32:K34)</f>
        <v>0</v>
      </c>
      <c r="L35" s="83">
        <f t="shared" si="7"/>
        <v>0</v>
      </c>
      <c r="M35" s="83">
        <f t="shared" si="7"/>
        <v>0</v>
      </c>
      <c r="N35" s="83">
        <f t="shared" si="7"/>
        <v>0</v>
      </c>
      <c r="O35" s="83">
        <f t="shared" si="7"/>
        <v>4.0212130683006073</v>
      </c>
    </row>
    <row r="36" spans="1:16" s="35" customFormat="1">
      <c r="A36" s="109" t="s">
        <v>57</v>
      </c>
      <c r="B36" s="109"/>
      <c r="C36" s="109"/>
      <c r="D36" s="109"/>
      <c r="E36" s="109"/>
      <c r="F36" s="109"/>
      <c r="G36" s="93">
        <f>I36/12/E28</f>
        <v>17.160772451138769</v>
      </c>
      <c r="H36" s="94"/>
      <c r="I36" s="84">
        <f>I29+I35</f>
        <v>905079.73200000008</v>
      </c>
      <c r="J36" s="84">
        <f>J29+J35</f>
        <v>17.160772451138769</v>
      </c>
      <c r="K36" s="34"/>
      <c r="L36" s="34"/>
      <c r="M36" s="34"/>
      <c r="O36" s="101">
        <f>O29+O35</f>
        <v>19.551213068300605</v>
      </c>
    </row>
    <row r="37" spans="1:16" s="2" customFormat="1">
      <c r="A37" s="102" t="s">
        <v>55</v>
      </c>
      <c r="B37" s="102"/>
      <c r="C37" s="102"/>
      <c r="D37" s="102"/>
      <c r="E37" s="102"/>
      <c r="F37" s="102"/>
      <c r="G37" s="102"/>
      <c r="H37" s="102"/>
      <c r="I37" s="102"/>
      <c r="J37" s="55"/>
      <c r="O37" s="98"/>
    </row>
    <row r="38" spans="1:16" s="52" customFormat="1" ht="69.75" customHeight="1">
      <c r="A38" s="32">
        <v>1</v>
      </c>
      <c r="B38" s="37" t="s">
        <v>85</v>
      </c>
      <c r="C38" s="18" t="s">
        <v>13</v>
      </c>
      <c r="D38" s="19">
        <v>2.79</v>
      </c>
      <c r="E38" s="18">
        <v>4395.1000000000004</v>
      </c>
      <c r="F38" s="14" t="s">
        <v>23</v>
      </c>
      <c r="G38" s="51">
        <v>12</v>
      </c>
      <c r="H38" s="12">
        <f>D38*E38</f>
        <v>12262.329000000002</v>
      </c>
      <c r="I38" s="12">
        <f>H38*G38</f>
        <v>147147.94800000003</v>
      </c>
      <c r="J38" s="12">
        <f>I38/12/E38</f>
        <v>2.7900000000000005</v>
      </c>
      <c r="K38" s="7"/>
      <c r="L38" s="7"/>
      <c r="M38" s="51"/>
      <c r="O38" s="12">
        <v>2.94</v>
      </c>
    </row>
    <row r="39" spans="1:16">
      <c r="A39" s="112" t="s">
        <v>83</v>
      </c>
      <c r="B39" s="113"/>
      <c r="C39" s="113"/>
      <c r="D39" s="113"/>
      <c r="E39" s="113"/>
      <c r="F39" s="114"/>
      <c r="G39" s="47">
        <f>G36+D38</f>
        <v>19.950772451138768</v>
      </c>
      <c r="H39" s="48"/>
      <c r="I39" s="47">
        <f>I36+I38</f>
        <v>1052227.6800000002</v>
      </c>
      <c r="J39" s="90">
        <f>J38+J36</f>
        <v>19.950772451138768</v>
      </c>
      <c r="K39" s="90">
        <f t="shared" ref="K39:O39" si="8">K38+K36</f>
        <v>0</v>
      </c>
      <c r="L39" s="90">
        <f t="shared" si="8"/>
        <v>0</v>
      </c>
      <c r="M39" s="90">
        <f t="shared" si="8"/>
        <v>0</v>
      </c>
      <c r="N39" s="90">
        <f t="shared" si="8"/>
        <v>0</v>
      </c>
      <c r="O39" s="90">
        <f t="shared" si="8"/>
        <v>22.491213068300606</v>
      </c>
    </row>
    <row r="40" spans="1:16">
      <c r="A40" s="46"/>
      <c r="B40" s="46"/>
      <c r="C40" s="46"/>
      <c r="D40" s="46"/>
      <c r="E40" s="46"/>
      <c r="F40" s="46"/>
      <c r="G40" s="46"/>
      <c r="H40" s="46"/>
      <c r="I40" s="46"/>
      <c r="J40" s="46"/>
    </row>
    <row r="41" spans="1:16" ht="6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</row>
    <row r="42" spans="1:16" ht="13.15" customHeight="1">
      <c r="A42" s="43" t="s">
        <v>43</v>
      </c>
      <c r="B42" s="115" t="s">
        <v>62</v>
      </c>
      <c r="C42" s="115"/>
      <c r="D42" s="115"/>
      <c r="E42" s="115"/>
      <c r="F42" s="115"/>
      <c r="G42" s="115"/>
      <c r="H42" s="115"/>
      <c r="I42" s="115"/>
      <c r="J42" s="116"/>
    </row>
    <row r="43" spans="1:16" ht="21" customHeight="1">
      <c r="A43" s="44"/>
      <c r="B43" s="115"/>
      <c r="C43" s="115"/>
      <c r="D43" s="115"/>
      <c r="E43" s="115"/>
      <c r="F43" s="115"/>
      <c r="G43" s="115"/>
      <c r="H43" s="115"/>
      <c r="I43" s="115"/>
      <c r="J43" s="116"/>
      <c r="M43" s="50"/>
    </row>
    <row r="44" spans="1:16" ht="13.5" customHeight="1">
      <c r="A44" s="44"/>
      <c r="B44" s="115"/>
      <c r="C44" s="115"/>
      <c r="D44" s="115"/>
      <c r="E44" s="115"/>
      <c r="F44" s="115"/>
      <c r="G44" s="115"/>
      <c r="H44" s="115"/>
      <c r="I44" s="115"/>
      <c r="J44" s="116"/>
      <c r="L44" s="31"/>
    </row>
    <row r="45" spans="1:16">
      <c r="A45" s="46"/>
      <c r="B45" s="46"/>
      <c r="C45" s="46"/>
      <c r="D45" s="46"/>
      <c r="E45" s="46"/>
      <c r="F45" s="20"/>
      <c r="G45" s="20"/>
      <c r="H45" s="46"/>
      <c r="I45" s="46"/>
      <c r="J45" s="46"/>
      <c r="P45" s="50"/>
    </row>
    <row r="46" spans="1:16" s="23" customFormat="1">
      <c r="A46" s="21"/>
      <c r="B46" s="22" t="s">
        <v>54</v>
      </c>
      <c r="C46" s="21"/>
      <c r="D46" s="22" t="s">
        <v>60</v>
      </c>
      <c r="F46" s="24"/>
      <c r="G46" s="24"/>
      <c r="H46" s="21"/>
      <c r="I46" s="21"/>
      <c r="J46" s="21"/>
      <c r="O46" s="99"/>
    </row>
    <row r="47" spans="1:16" s="23" customFormat="1" ht="37.9" customHeight="1">
      <c r="A47" s="21"/>
      <c r="B47" s="21"/>
      <c r="C47" s="21"/>
      <c r="D47" s="22"/>
      <c r="E47" s="21"/>
      <c r="F47" s="24"/>
      <c r="G47" s="24"/>
      <c r="H47" s="61"/>
      <c r="I47" s="21"/>
      <c r="J47" s="21"/>
      <c r="O47" s="99"/>
    </row>
    <row r="48" spans="1:16">
      <c r="B48" s="45" t="s">
        <v>84</v>
      </c>
      <c r="D48" s="111" t="s">
        <v>61</v>
      </c>
      <c r="E48" s="111"/>
      <c r="F48" s="111"/>
    </row>
  </sheetData>
  <mergeCells count="12">
    <mergeCell ref="A35:F35"/>
    <mergeCell ref="A36:F36"/>
    <mergeCell ref="D48:F48"/>
    <mergeCell ref="A37:I37"/>
    <mergeCell ref="A39:F39"/>
    <mergeCell ref="B42:J44"/>
    <mergeCell ref="A30:I30"/>
    <mergeCell ref="F4:J4"/>
    <mergeCell ref="A5:I6"/>
    <mergeCell ref="A8:I8"/>
    <mergeCell ref="K8:M8"/>
    <mergeCell ref="A29:F29"/>
  </mergeCells>
  <pageMargins left="0.4" right="0.17" top="0.32" bottom="0.16" header="0.16" footer="0.16"/>
  <pageSetup paperSize="9" scale="46" orientation="portrait" r:id="rId1"/>
  <ignoredErrors>
    <ignoredError sqref="J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3"/>
  <sheetViews>
    <sheetView zoomScale="70" zoomScaleNormal="70" workbookViewId="0">
      <selection activeCell="D35" sqref="D35"/>
    </sheetView>
  </sheetViews>
  <sheetFormatPr defaultRowHeight="15.75"/>
  <cols>
    <col min="1" max="1" width="9.140625" style="62"/>
    <col min="2" max="2" width="81.42578125" style="63" customWidth="1"/>
    <col min="3" max="3" width="36.42578125" style="82" customWidth="1"/>
    <col min="4" max="4" width="40.7109375" style="63" customWidth="1"/>
    <col min="5" max="16384" width="9.140625" style="63"/>
  </cols>
  <sheetData>
    <row r="1" spans="1:5" s="87" customFormat="1" ht="33" customHeight="1">
      <c r="A1" s="85"/>
      <c r="B1" s="86" t="s">
        <v>66</v>
      </c>
      <c r="C1" s="86"/>
      <c r="D1" s="86"/>
    </row>
    <row r="2" spans="1:5" s="87" customFormat="1" ht="33" customHeight="1">
      <c r="A2" s="85"/>
      <c r="B2" s="87" t="s">
        <v>67</v>
      </c>
      <c r="C2" s="88" t="s">
        <v>77</v>
      </c>
    </row>
    <row r="3" spans="1:5" s="62" customFormat="1" ht="63">
      <c r="A3" s="64" t="s">
        <v>2</v>
      </c>
      <c r="B3" s="64" t="s">
        <v>68</v>
      </c>
      <c r="C3" s="64" t="s">
        <v>69</v>
      </c>
      <c r="D3" s="64" t="s">
        <v>70</v>
      </c>
    </row>
    <row r="4" spans="1:5" ht="31.5">
      <c r="A4" s="64">
        <v>1</v>
      </c>
      <c r="B4" s="65" t="s">
        <v>12</v>
      </c>
      <c r="C4" s="66">
        <v>0.31999999999999995</v>
      </c>
      <c r="D4" s="67">
        <v>0.31999999999999995</v>
      </c>
      <c r="E4" s="68"/>
    </row>
    <row r="5" spans="1:5">
      <c r="A5" s="64">
        <f t="shared" ref="A5:A28" si="0">A4+1</f>
        <v>2</v>
      </c>
      <c r="B5" s="65" t="s">
        <v>49</v>
      </c>
      <c r="C5" s="66">
        <v>7.9999999999999988E-2</v>
      </c>
      <c r="D5" s="67">
        <v>7.9999999999999988E-2</v>
      </c>
      <c r="E5" s="68"/>
    </row>
    <row r="6" spans="1:5">
      <c r="A6" s="64">
        <f t="shared" si="0"/>
        <v>3</v>
      </c>
      <c r="B6" s="65" t="s">
        <v>16</v>
      </c>
      <c r="C6" s="66">
        <v>0.15</v>
      </c>
      <c r="D6" s="67">
        <v>0.15</v>
      </c>
      <c r="E6" s="68"/>
    </row>
    <row r="7" spans="1:5">
      <c r="A7" s="64">
        <f t="shared" si="0"/>
        <v>4</v>
      </c>
      <c r="B7" s="65" t="s">
        <v>17</v>
      </c>
      <c r="C7" s="66">
        <v>7.0000000000000007E-2</v>
      </c>
      <c r="D7" s="67">
        <v>7.0000000000000007E-2</v>
      </c>
      <c r="E7" s="68"/>
    </row>
    <row r="8" spans="1:5">
      <c r="A8" s="64">
        <f t="shared" si="0"/>
        <v>5</v>
      </c>
      <c r="B8" s="65" t="s">
        <v>19</v>
      </c>
      <c r="C8" s="69">
        <v>3.9999999999999994E-2</v>
      </c>
      <c r="D8" s="70">
        <v>3.9999999999999994E-2</v>
      </c>
      <c r="E8" s="68"/>
    </row>
    <row r="9" spans="1:5" ht="31.5">
      <c r="A9" s="64">
        <f t="shared" si="0"/>
        <v>6</v>
      </c>
      <c r="B9" s="65" t="s">
        <v>21</v>
      </c>
      <c r="C9" s="69">
        <v>0.19</v>
      </c>
      <c r="D9" s="70">
        <v>0.19</v>
      </c>
      <c r="E9" s="68"/>
    </row>
    <row r="10" spans="1:5">
      <c r="A10" s="64">
        <f t="shared" si="0"/>
        <v>7</v>
      </c>
      <c r="B10" s="65" t="s">
        <v>50</v>
      </c>
      <c r="C10" s="69">
        <v>0.16999999999999998</v>
      </c>
      <c r="D10" s="70">
        <v>0.16999999999999998</v>
      </c>
      <c r="E10" s="68"/>
    </row>
    <row r="11" spans="1:5">
      <c r="A11" s="64">
        <f t="shared" si="0"/>
        <v>8</v>
      </c>
      <c r="B11" s="59" t="s">
        <v>25</v>
      </c>
      <c r="C11" s="69">
        <v>0.18</v>
      </c>
      <c r="D11" s="70">
        <v>0.18</v>
      </c>
      <c r="E11" s="71"/>
    </row>
    <row r="12" spans="1:5">
      <c r="A12" s="64">
        <f t="shared" si="0"/>
        <v>9</v>
      </c>
      <c r="B12" s="65" t="s">
        <v>51</v>
      </c>
      <c r="C12" s="69">
        <v>0.5</v>
      </c>
      <c r="D12" s="70">
        <v>0.5</v>
      </c>
      <c r="E12" s="68"/>
    </row>
    <row r="13" spans="1:5">
      <c r="A13" s="64">
        <f t="shared" si="0"/>
        <v>10</v>
      </c>
      <c r="B13" s="65" t="s">
        <v>71</v>
      </c>
      <c r="C13" s="69">
        <v>0.42</v>
      </c>
      <c r="D13" s="70">
        <v>0.42</v>
      </c>
      <c r="E13" s="68"/>
    </row>
    <row r="14" spans="1:5">
      <c r="A14" s="64">
        <f t="shared" si="0"/>
        <v>11</v>
      </c>
      <c r="B14" s="65" t="s">
        <v>27</v>
      </c>
      <c r="C14" s="69">
        <v>0.05</v>
      </c>
      <c r="D14" s="70">
        <v>0.05</v>
      </c>
      <c r="E14" s="68"/>
    </row>
    <row r="15" spans="1:5">
      <c r="A15" s="64">
        <f t="shared" si="0"/>
        <v>12</v>
      </c>
      <c r="B15" s="65" t="s">
        <v>29</v>
      </c>
      <c r="C15" s="69">
        <v>7.9999999999999988E-2</v>
      </c>
      <c r="D15" s="70">
        <v>7.9999999999999988E-2</v>
      </c>
      <c r="E15" s="68"/>
    </row>
    <row r="16" spans="1:5">
      <c r="A16" s="64">
        <f t="shared" si="0"/>
        <v>13</v>
      </c>
      <c r="B16" s="59" t="s">
        <v>30</v>
      </c>
      <c r="C16" s="69">
        <v>0.37</v>
      </c>
      <c r="D16" s="70">
        <v>0.37</v>
      </c>
      <c r="E16" s="71"/>
    </row>
    <row r="17" spans="1:6">
      <c r="A17" s="64">
        <f t="shared" si="0"/>
        <v>14</v>
      </c>
      <c r="B17" s="65" t="s">
        <v>45</v>
      </c>
      <c r="C17" s="69">
        <v>2.1800000000000002</v>
      </c>
      <c r="D17" s="70">
        <v>2.1800000000000002</v>
      </c>
      <c r="E17" s="72"/>
    </row>
    <row r="18" spans="1:6">
      <c r="A18" s="64">
        <f t="shared" si="0"/>
        <v>15</v>
      </c>
      <c r="B18" s="65" t="s">
        <v>46</v>
      </c>
      <c r="C18" s="69">
        <v>1.84</v>
      </c>
      <c r="D18" s="70">
        <v>1.84</v>
      </c>
      <c r="E18" s="72"/>
    </row>
    <row r="19" spans="1:6">
      <c r="A19" s="64">
        <f t="shared" si="0"/>
        <v>16</v>
      </c>
      <c r="B19" s="73" t="s">
        <v>72</v>
      </c>
      <c r="C19" s="67">
        <v>0.59</v>
      </c>
      <c r="D19" s="67"/>
      <c r="F19" s="74"/>
    </row>
    <row r="20" spans="1:6" ht="18.75" customHeight="1">
      <c r="A20" s="64">
        <f t="shared" si="0"/>
        <v>17</v>
      </c>
      <c r="B20" s="89" t="s">
        <v>80</v>
      </c>
      <c r="C20" s="67">
        <v>0.45</v>
      </c>
      <c r="D20" s="67">
        <v>0.45</v>
      </c>
    </row>
    <row r="21" spans="1:6" ht="31.5">
      <c r="A21" s="64">
        <f t="shared" si="0"/>
        <v>18</v>
      </c>
      <c r="B21" s="89" t="s">
        <v>81</v>
      </c>
      <c r="C21" s="67">
        <v>0.33</v>
      </c>
      <c r="D21" s="67">
        <v>0.33</v>
      </c>
    </row>
    <row r="22" spans="1:6">
      <c r="A22" s="64">
        <f t="shared" si="0"/>
        <v>19</v>
      </c>
      <c r="B22" s="73" t="s">
        <v>73</v>
      </c>
      <c r="C22" s="67">
        <v>0.25</v>
      </c>
      <c r="D22" s="67">
        <v>0.25</v>
      </c>
    </row>
    <row r="23" spans="1:6">
      <c r="A23" s="64">
        <f t="shared" si="0"/>
        <v>20</v>
      </c>
      <c r="B23" s="73" t="s">
        <v>74</v>
      </c>
      <c r="C23" s="67">
        <v>0.02</v>
      </c>
      <c r="D23" s="67">
        <v>0.02</v>
      </c>
    </row>
    <row r="24" spans="1:6">
      <c r="A24" s="64">
        <f t="shared" si="0"/>
        <v>21</v>
      </c>
      <c r="B24" s="73" t="s">
        <v>35</v>
      </c>
      <c r="C24" s="67">
        <v>3.0001592682760343</v>
      </c>
      <c r="D24" s="67">
        <v>3.0001592682760343</v>
      </c>
    </row>
    <row r="25" spans="1:6">
      <c r="A25" s="64">
        <f t="shared" si="0"/>
        <v>22</v>
      </c>
      <c r="B25" s="73" t="s">
        <v>37</v>
      </c>
      <c r="C25" s="70">
        <v>1.58</v>
      </c>
      <c r="D25" s="70">
        <v>1.58</v>
      </c>
    </row>
    <row r="26" spans="1:6">
      <c r="A26" s="64">
        <f t="shared" si="0"/>
        <v>23</v>
      </c>
      <c r="B26" s="73" t="s">
        <v>38</v>
      </c>
      <c r="C26" s="70">
        <v>0.13</v>
      </c>
      <c r="D26" s="70">
        <v>0.13</v>
      </c>
    </row>
    <row r="27" spans="1:6">
      <c r="A27" s="64">
        <f t="shared" si="0"/>
        <v>24</v>
      </c>
      <c r="B27" s="73" t="s">
        <v>40</v>
      </c>
      <c r="C27" s="70">
        <v>1.23</v>
      </c>
      <c r="D27" s="70">
        <v>1.23</v>
      </c>
    </row>
    <row r="28" spans="1:6">
      <c r="A28" s="64">
        <f t="shared" si="0"/>
        <v>25</v>
      </c>
      <c r="B28" s="73" t="s">
        <v>41</v>
      </c>
      <c r="C28" s="67">
        <v>3.53</v>
      </c>
      <c r="D28" s="67">
        <v>3.53</v>
      </c>
    </row>
    <row r="29" spans="1:6">
      <c r="A29" s="75"/>
      <c r="B29" s="76" t="s">
        <v>75</v>
      </c>
      <c r="C29" s="77">
        <f>SUM(C4:C28)</f>
        <v>17.750159268276036</v>
      </c>
      <c r="D29" s="77">
        <f>SUM(D4:D28)</f>
        <v>17.160159268276036</v>
      </c>
    </row>
    <row r="30" spans="1:6" ht="31.5">
      <c r="A30" s="75"/>
      <c r="B30" s="73" t="s">
        <v>76</v>
      </c>
      <c r="C30" s="117">
        <f>C29-D29</f>
        <v>0.58999999999999986</v>
      </c>
      <c r="D30" s="118"/>
    </row>
    <row r="31" spans="1:6">
      <c r="A31" s="78"/>
      <c r="B31" s="79"/>
      <c r="C31" s="80"/>
      <c r="D31" s="81"/>
    </row>
    <row r="32" spans="1:6">
      <c r="A32" s="78"/>
      <c r="B32" s="79"/>
      <c r="C32" s="80"/>
      <c r="D32" s="79"/>
    </row>
    <row r="33" spans="2:3">
      <c r="B33" s="63" t="s">
        <v>78</v>
      </c>
      <c r="C33" s="82" t="s">
        <v>79</v>
      </c>
    </row>
  </sheetData>
  <mergeCells count="1">
    <mergeCell ref="C30:D30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20,18 новая площадь</vt:lpstr>
      <vt:lpstr>Лист1</vt:lpstr>
      <vt:lpstr>'20,18 новая площадь'!Область_печати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2022-10-26T08:00:44Z</dcterms:modified>
</cp:coreProperties>
</file>